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D5139821-BBA1-42E4-9F4E-855C85BEE6C9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15" i="63"/>
  <c r="C7" i="63"/>
  <c r="D131" i="62"/>
  <c r="C131" i="62"/>
  <c r="D121" i="62"/>
  <c r="C121" i="62"/>
  <c r="D99" i="62"/>
  <c r="D98" i="62" s="1"/>
  <c r="C99" i="62"/>
  <c r="C98" i="62" s="1"/>
  <c r="D92" i="62"/>
  <c r="C92" i="62"/>
  <c r="D90" i="62"/>
  <c r="C90" i="62"/>
  <c r="C89" i="62" s="1"/>
  <c r="D89" i="62"/>
  <c r="D80" i="62"/>
  <c r="C80" i="62"/>
  <c r="D74" i="62"/>
  <c r="C74" i="62"/>
  <c r="D71" i="62"/>
  <c r="C71" i="62"/>
  <c r="D62" i="62"/>
  <c r="D61" i="62" s="1"/>
  <c r="C62" i="62"/>
  <c r="C61" i="62" s="1"/>
  <c r="D58" i="62"/>
  <c r="C58" i="62"/>
  <c r="D56" i="62"/>
  <c r="C56" i="62"/>
  <c r="D54" i="62"/>
  <c r="C54" i="62"/>
  <c r="D52" i="62"/>
  <c r="C52" i="62"/>
  <c r="D50" i="62"/>
  <c r="D49" i="62" s="1"/>
  <c r="C50" i="62"/>
  <c r="C49" i="62" s="1"/>
  <c r="D37" i="62"/>
  <c r="C37" i="62"/>
  <c r="D28" i="62"/>
  <c r="C28" i="62"/>
  <c r="D20" i="62"/>
  <c r="D43" i="62" s="1"/>
  <c r="C20" i="62"/>
  <c r="C43" i="62" s="1"/>
  <c r="D15" i="62"/>
  <c r="C15" i="62"/>
  <c r="C25" i="61"/>
  <c r="C21" i="61"/>
  <c r="C16" i="61"/>
  <c r="C215" i="60"/>
  <c r="C214" i="60" s="1"/>
  <c r="D214" i="60" s="1"/>
  <c r="C204" i="60"/>
  <c r="C198" i="60"/>
  <c r="C195" i="60"/>
  <c r="C186" i="60"/>
  <c r="C185" i="60" s="1"/>
  <c r="D185" i="60" s="1"/>
  <c r="C182" i="60"/>
  <c r="C180" i="60"/>
  <c r="C177" i="60"/>
  <c r="C174" i="60"/>
  <c r="C171" i="60"/>
  <c r="C170" i="60" s="1"/>
  <c r="D170" i="60" s="1"/>
  <c r="C167" i="60"/>
  <c r="C164" i="60"/>
  <c r="C161" i="60"/>
  <c r="C160" i="60" s="1"/>
  <c r="D160" i="60" s="1"/>
  <c r="C157" i="60"/>
  <c r="C151" i="60"/>
  <c r="C149" i="60"/>
  <c r="C146" i="60"/>
  <c r="C142" i="60"/>
  <c r="C137" i="60"/>
  <c r="C134" i="60"/>
  <c r="C127" i="60" s="1"/>
  <c r="D127" i="60" s="1"/>
  <c r="C131" i="60"/>
  <c r="C128" i="60"/>
  <c r="C117" i="60"/>
  <c r="C107" i="60"/>
  <c r="C100" i="60"/>
  <c r="C99" i="60"/>
  <c r="C87" i="60"/>
  <c r="C85" i="60"/>
  <c r="C83" i="60"/>
  <c r="C77" i="60"/>
  <c r="C74" i="60"/>
  <c r="C73" i="60" s="1"/>
  <c r="C65" i="60"/>
  <c r="C59" i="60"/>
  <c r="C58" i="60" s="1"/>
  <c r="C46" i="60"/>
  <c r="C37" i="60"/>
  <c r="C34" i="60"/>
  <c r="C28" i="60"/>
  <c r="C25" i="60"/>
  <c r="C19" i="60"/>
  <c r="C9" i="60"/>
  <c r="C8" i="60"/>
  <c r="C127" i="59"/>
  <c r="C120" i="59"/>
  <c r="G113" i="59"/>
  <c r="F113" i="59"/>
  <c r="E113" i="59"/>
  <c r="D113" i="59"/>
  <c r="C113" i="59"/>
  <c r="G103" i="59"/>
  <c r="F103" i="59"/>
  <c r="E103" i="59"/>
  <c r="D103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2" i="59"/>
  <c r="F14" i="59"/>
  <c r="G14" i="59"/>
  <c r="A1" i="59"/>
  <c r="A1" i="64" s="1"/>
  <c r="D216" i="60"/>
  <c r="D215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69" i="60"/>
  <c r="D168" i="60"/>
  <c r="D167" i="60"/>
  <c r="D166" i="60"/>
  <c r="D165" i="60"/>
  <c r="D164" i="60"/>
  <c r="D163" i="60"/>
  <c r="D162" i="60"/>
  <c r="D161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48" i="62" l="1"/>
  <c r="D133" i="62" s="1"/>
  <c r="C48" i="62"/>
  <c r="C133" i="62" s="1"/>
  <c r="C98" i="60"/>
  <c r="D98" i="60" s="1"/>
  <c r="A1" i="63"/>
  <c r="E1" i="62" l="1"/>
  <c r="E2" i="62"/>
  <c r="E3" i="62"/>
  <c r="E1" i="61" l="1"/>
  <c r="H1" i="59"/>
  <c r="E3" i="61"/>
  <c r="E2" i="61"/>
  <c r="E3" i="60"/>
  <c r="C30" i="64" l="1"/>
  <c r="C7" i="64"/>
  <c r="C20" i="63"/>
  <c r="H3" i="65"/>
  <c r="H2" i="65"/>
  <c r="H1" i="65"/>
  <c r="E2" i="60"/>
  <c r="E1" i="60"/>
  <c r="H3" i="59"/>
  <c r="H2" i="59"/>
  <c r="A3" i="65"/>
  <c r="A1" i="65"/>
  <c r="A3" i="59"/>
  <c r="C37" i="64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<sst xmlns="http://schemas.openxmlformats.org/spreadsheetml/2006/main" count="966" uniqueCount="674">
  <si>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</si>
  <si>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</si>
  <si>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</si>
  <si>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</si>
  <si>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</si>
  <si>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</si>
  <si>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</si>
  <si>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</si>
  <si>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</si>
  <si>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</si>
  <si>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</si>
  <si>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</si>
  <si>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</si>
  <si>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</si>
  <si>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</si>
  <si>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</si>
  <si>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</si>
  <si>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</si>
  <si>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</si>
  <si>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</si>
  <si>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</si>
  <si>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</si>
  <si>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</si>
  <si>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</si>
  <si>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</si>
  <si>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</si>
  <si>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</si>
  <si>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</si>
  <si>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</si>
  <si>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</si>
  <si>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</si>
  <si>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</si>
  <si>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</si>
  <si>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</si>
  <si>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</si>
  <si>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</si>
  <si>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</si>
  <si>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</si>
  <si>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</si>
  <si>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</si>
  <si>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</si>
  <si>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</si>
  <si>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</si>
  <si>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</si>
  <si>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</si>
  <si>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</si>
  <si>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</si>
  <si>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</si>
  <si>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</si>
  <si>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</si>
  <si>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</si>
  <si>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</si>
  <si>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</si>
  <si>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</si>
  <si>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</si>
  <si>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</si>
  <si>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</si>
  <si>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</si>
  <si>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</si>
  <si>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</si>
  <si>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</si>
  <si>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</si>
  <si>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</si>
  <si>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</si>
  <si>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</si>
  <si>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</si>
  <si>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</si>
  <si>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</si>
  <si>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</si>
  <si>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</si>
  <si>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</si>
  <si>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</si>
  <si>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</si>
  <si>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</si>
  <si>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</si>
  <si>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</si>
  <si>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</si>
  <si>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</si>
  <si>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</si>
  <si>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</si>
  <si>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</si>
  <si>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</si>
  <si>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</si>
  <si>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</si>
  <si>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</si>
  <si>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</si>
  <si>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</si>
  <si>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</si>
  <si>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</si>
  <si>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</si>
  <si>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</si>
  <si>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</si>
  <si>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</si>
  <si>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</si>
  <si>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</si>
  <si>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</si>
  <si>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</si>
  <si>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</si>
  <si>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</si>
  <si>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</si>
  <si>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</si>
  <si>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</si>
  <si>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</si>
  <si>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</si>
  <si>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</si>
  <si>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</si>
  <si>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</si>
  <si>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</si>
  <si>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</si>
  <si>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</si>
  <si>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</si>
  <si>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</si>
  <si>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</si>
  <si>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</si>
  <si>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</si>
  <si>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</si>
  <si>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</si>
  <si>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</si>
  <si>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</si>
  <si>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</si>
  <si>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</si>
  <si>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</si>
  <si>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</si>
  <si>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</si>
  <si>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</si>
  <si>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</si>
  <si>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</si>
  <si>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</si>
  <si>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</si>
  <si>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</si>
  <si>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</si>
  <si>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</si>
  <si>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</si>
  <si>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</si>
  <si>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</si>
  <si>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</si>
  <si>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</si>
  <si>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</si>
  <si>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</si>
  <si>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</si>
  <si>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</si>
  <si>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</si>
  <si>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</si>
  <si>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</si>
  <si>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</si>
  <si>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</si>
  <si>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</si>
  <si>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</si>
  <si>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</si>
  <si>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</si>
  <si>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</si>
  <si>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</si>
  <si>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</si>
  <si>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</si>
  <si>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</si>
  <si>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</si>
  <si>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</si>
  <si>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</si>
  <si>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</si>
  <si>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</si>
  <si>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</si>
  <si>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</si>
  <si>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</si>
  <si>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</si>
  <si>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</si>
  <si>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</si>
  <si>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</si>
  <si>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</si>
  <si>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</si>
  <si>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</si>
  <si>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</si>
  <si>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</si>
  <si>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</si>
  <si>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</si>
  <si>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</si>
  <si>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</si>
  <si>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</si>
  <si>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</si>
  <si>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</si>
  <si>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</si>
  <si>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</si>
  <si>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</si>
  <si>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</si>
  <si>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</si>
  <si>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</si>
  <si>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</si>
  <si>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</si>
  <si>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</si>
  <si>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</si>
  <si>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</si>
  <si>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</si>
  <si>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</si>
  <si>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</si>
  <si>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</si>
  <si>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</si>
  <si>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</si>
  <si>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</si>
  <si>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</si>
  <si>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</si>
  <si>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</si>
  <si>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</si>
  <si>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</si>
  <si>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</si>
  <si>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</si>
  <si>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</si>
  <si>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</si>
  <si>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</si>
  <si>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</si>
  <si>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</si>
  <si>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</si>
  <si>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</si>
  <si>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</si>
  <si>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</si>
  <si>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</si>
  <si>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</si>
  <si>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</si>
  <si>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</si>
  <si>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</si>
  <si>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</si>
  <si>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</si>
  <si>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</si>
  <si>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</si>
  <si>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</si>
  <si>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</si>
  <si>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</si>
  <si>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</si>
  <si>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</si>
  <si>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</si>
  <si>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</si>
  <si>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</si>
  <si>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</si>
  <si>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</si>
  <si>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</si>
  <si>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</si>
  <si>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</si>
  <si>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</si>
  <si>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</si>
  <si>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</si>
  <si>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</si>
  <si>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</si>
  <si>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</si>
  <si>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</si>
  <si>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</si>
  <si>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</si>
  <si>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</si>
  <si>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</si>
  <si>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</si>
  <si>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</si>
  <si>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</si>
  <si>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</si>
  <si>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</si>
  <si>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</si>
  <si>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</si>
  <si>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</si>
  <si>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</si>
  <si>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</si>
  <si>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</si>
  <si>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</si>
  <si>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</si>
  <si>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</si>
  <si>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</si>
  <si>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</si>
  <si>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</si>
  <si>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</si>
  <si>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</si>
  <si>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</si>
  <si>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</si>
  <si>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</si>
  <si>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</si>
  <si>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</si>
  <si>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</si>
  <si>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</si>
  <si>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</si>
  <si>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</si>
  <si>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</si>
  <si>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</si>
  <si>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</si>
  <si>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</si>
  <si>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</si>
  <si>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</si>
  <si>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</si>
  <si>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</si>
  <si>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</si>
  <si>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</si>
  <si>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</si>
  <si>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</si>
  <si>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</si>
  <si>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</si>
  <si>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</si>
  <si>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</si>
  <si>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</si>
  <si>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</si>
  <si>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</si>
  <si>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</si>
  <si>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</si>
  <si>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</si>
  <si>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</si>
  <si>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</si>
  <si>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</si>
  <si>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</si>
  <si>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</si>
  <si>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</si>
  <si>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</si>
  <si>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</si>
  <si>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</si>
  <si>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</si>
  <si>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</si>
  <si>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</si>
  <si>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</si>
  <si>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</si>
  <si>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</si>
  <si>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</si>
  <si>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</si>
  <si>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</si>
  <si>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</si>
  <si>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</si>
  <si>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</si>
  <si>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</si>
  <si>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</si>
  <si>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</si>
  <si>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</si>
  <si>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</si>
  <si>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</si>
  <si>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</si>
  <si>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</si>
  <si>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</si>
  <si>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</si>
  <si>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</si>
  <si>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</si>
  <si>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</si>
  <si>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</si>
  <si>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</si>
  <si>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</si>
  <si>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</si>
  <si>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</si>
  <si>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</si>
  <si>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</si>
  <si>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</si>
  <si>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</si>
  <si>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</si>
  <si>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</si>
  <si>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</si>
  <si>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</si>
  <si>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</si>
  <si>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</si>
  <si>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</si>
  <si>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</si>
  <si>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</si>
  <si>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</si>
  <si>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</si>
  <si>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</si>
  <si>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</si>
  <si>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</si>
  <si>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</si>
  <si>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</si>
  <si>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</si>
  <si>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</si>
  <si>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</si>
  <si>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</si>
  <si>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</si>
  <si>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</si>
  <si>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</si>
  <si>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</si>
  <si>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</si>
  <si>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</si>
  <si>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</si>
  <si>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</si>
  <si>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</si>
  <si>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</si>
  <si>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</si>
  <si>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</si>
  <si>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</si>
  <si>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</si>
  <si>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</si>
  <si>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</si>
  <si>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</si>
  <si>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</si>
  <si>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</si>
  <si>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</si>
  <si>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</si>
  <si>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</si>
  <si>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</si>
  <si>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</si>
  <si>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</si>
  <si>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</si>
  <si>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</si>
  <si>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</si>
  <si>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</si>
  <si>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</si>
  <si>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</si>
  <si>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</si>
  <si>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</si>
  <si>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</si>
  <si>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</si>
  <si>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</si>
  <si>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</si>
  <si>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</si>
  <si>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</si>
  <si>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</si>
  <si>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</si>
  <si>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</si>
  <si>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</si>
  <si>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</si>
  <si>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</si>
  <si>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</si>
  <si>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</si>
  <si>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</si>
  <si>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</si>
  <si>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</si>
  <si>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</si>
  <si>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</si>
  <si>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</si>
  <si>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</si>
  <si>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</si>
  <si>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</si>
  <si>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</si>
  <si>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</si>
  <si>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</si>
  <si>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</si>
  <si>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</si>
  <si>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</si>
  <si>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</si>
  <si>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</si>
  <si>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</si>
  <si>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</si>
  <si>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</si>
  <si>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</si>
  <si>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</si>
  <si>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</si>
  <si>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</si>
  <si>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</si>
  <si>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</si>
  <si>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</si>
  <si>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</si>
  <si>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</si>
  <si>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</si>
  <si>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</si>
  <si>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</si>
  <si>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</si>
  <si>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</si>
  <si>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</si>
  <si>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</si>
  <si>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</si>
  <si>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</si>
  <si>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</si>
  <si>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</si>
  <si>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</si>
  <si>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</si>
  <si>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</si>
  <si>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</si>
  <si>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</si>
  <si>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</si>
  <si>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</si>
  <si>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</si>
  <si>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</si>
  <si>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</si>
  <si>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</si>
  <si>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</si>
  <si>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</si>
  <si>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</si>
  <si>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</si>
  <si>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</si>
  <si>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</si>
  <si>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</si>
  <si>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</si>
  <si>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</si>
  <si>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</si>
  <si>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</si>
  <si>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</si>
  <si>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</si>
  <si>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</si>
  <si>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</si>
  <si>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</si>
  <si>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</si>
  <si>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</si>
  <si>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</si>
  <si>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</si>
  <si>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</si>
  <si>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</si>
  <si>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</si>
  <si>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</si>
  <si>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</si>
  <si>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</si>
  <si>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</si>
  <si>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</si>
  <si>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</si>
  <si>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</si>
  <si>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</si>
  <si>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</si>
  <si>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</si>
  <si>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</si>
  <si>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</si>
  <si>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</si>
  <si>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</si>
  <si>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</si>
  <si>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</si>
  <si>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</si>
  <si>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</si>
  <si>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</si>
  <si>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</si>
  <si>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</si>
  <si>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</si>
  <si>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</si>
  <si>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</si>
  <si>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</si>
  <si>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</si>
  <si>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</si>
  <si>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</si>
  <si>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</si>
  <si>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</si>
  <si>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</si>
  <si>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</si>
  <si>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</si>
  <si>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</si>
  <si>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</si>
  <si>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</si>
  <si>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</si>
  <si>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</si>
  <si>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</si>
  <si>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</si>
  <si>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</si>
  <si>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</si>
  <si>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</si>
  <si>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</si>
  <si>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</si>
  <si>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</si>
  <si>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</si>
  <si>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</si>
  <si>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</si>
  <si>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</si>
  <si>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</si>
  <si>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</si>
  <si>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</si>
  <si>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</si>
  <si>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</si>
  <si>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</si>
  <si>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</si>
  <si>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</si>
  <si>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</si>
  <si>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</si>
  <si>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</si>
  <si>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</si>
  <si>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</si>
  <si>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</si>
  <si>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</si>
  <si>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</si>
  <si>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</si>
  <si>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</si>
  <si>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</si>
  <si>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</si>
  <si>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</si>
  <si>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</si>
  <si>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</si>
  <si>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</si>
  <si>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</si>
  <si>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</si>
  <si>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</si>
  <si>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</si>
  <si>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</si>
  <si>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</si>
  <si>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</si>
  <si>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</si>
  <si>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</si>
  <si>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</si>
  <si>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</si>
  <si>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</si>
  <si>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</si>
  <si>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</si>
  <si>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</si>
  <si>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</si>
  <si>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</si>
  <si>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</si>
  <si>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</si>
  <si>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</si>
  <si>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</si>
  <si>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</si>
  <si>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</si>
  <si>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</si>
  <si>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</si>
  <si>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</si>
  <si>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</si>
  <si>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</si>
  <si>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</si>
  <si>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</si>
  <si>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</si>
  <si>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</si>
  <si>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</si>
  <si>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</si>
  <si>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</si>
  <si>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</si>
  <si>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</si>
  <si>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</si>
  <si>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</si>
  <si>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</si>
  <si>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</si>
  <si>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</si>
  <si>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</si>
  <si>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</si>
  <si>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</si>
  <si>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</si>
  <si>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</si>
  <si>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</si>
  <si>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</si>
  <si>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</si>
  <si>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</si>
  <si>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</si>
  <si>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</si>
  <si>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</si>
  <si>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</si>
  <si>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</si>
  <si>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</si>
  <si>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</si>
  <si>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</si>
  <si>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</si>
  <si>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</si>
  <si>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</si>
  <si>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</si>
  <si>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</si>
  <si>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</si>
  <si>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</si>
  <si>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</si>
  <si>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</si>
  <si>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</si>
  <si>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</si>
  <si>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</si>
  <si>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</si>
  <si>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</si>
  <si>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</si>
  <si>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</si>
  <si>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</si>
  <si>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</si>
  <si>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</si>
  <si>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</si>
  <si>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</si>
  <si>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</si>
  <si>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</si>
  <si>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</si>
  <si>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</si>
  <si>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</si>
  <si>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</si>
  <si>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</si>
  <si>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</si>
  <si>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4. Total de Ingresos Contables</t>
  </si>
  <si>
    <t>4. Total de Gastos Contables</t>
  </si>
  <si>
    <t>Cuenta Pública</t>
  </si>
  <si>
    <t>Instituto Municipal de Vivienda de León, Guanajuato (IMUVI)</t>
  </si>
  <si>
    <t>Correspondiente del 1 de enero al 31 de diciembre de 2023</t>
  </si>
  <si>
    <t>Anual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</si>
  <si>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</si>
  <si>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</si>
  <si>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</si>
  <si>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</si>
  <si>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</si>
  <si>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</si>
  <si>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</si>
  <si>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</si>
  <si>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</si>
  <si>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La vigencia del software se divide entre el número de meses para amortizar</t>
  </si>
  <si>
    <t>En uso</t>
  </si>
  <si>
    <t>La vigencia de la licencia se divide entre el número de meses para amortizar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</si>
  <si>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</si>
  <si>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</si>
  <si>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</si>
  <si>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</si>
  <si>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Aportación Municipal para Programas de Ayuda Social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</si>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</sst>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3" fillId="0" borderId="0" xfId="8" applyFont="1" applyAlignment="1">
      <alignment wrapTex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3" fillId="0" borderId="0" xfId="8" applyFont="1" applyAlignment="1">
      <alignment wrapText="1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85725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5225E9E-D99E-4C16-ADE9-8067B48E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801195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19050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243FDE1-D25C-4D62-805B-317228EF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7262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287655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7F44F9C-3CE4-44A7-8F4D-2F2620B1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511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954405</xdr:colOff>
      <xdr:row>145</xdr:row>
      <xdr:rowOff>70485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0023196-9C19-4E83-B490-DA23B935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910524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1091565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10E972-3984-4054-89F7-C1647C3F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" y="3808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59055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A37C76-E3D2-471B-A925-6D56D834D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55891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2C4B2A-B504-47DE-8936-EF6C1245E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" y="789432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647</v>
      </c>
    </row>
    <row r="3" spans="1:4" x14ac:dyDescent="0.2">
      <c r="A3" s="151" t="s">
        <v>646</v>
      </c>
      <c r="B3" s="143"/>
      <c r="C3" s="152" t="s">
        <v>3</v>
      </c>
      <c r="D3" s="154" t="s">
        <v>644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8" t="s">
        <v>63</v>
      </c>
      <c r="B43" s="158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  <dataValidation type="list" allowBlank="1" showInputMessage="1" showErrorMessage="1" prompt="Escoger el corte de la información, ya se trimestral (1 al 4) o anual (4)." sqref="D3" xr:uid="{77DA4B38-19EE-4C90-B3F9-3B7F3FBFCB25}">
      <formula1>"1, 2, 3, 4, Cuenta Pública"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4" t="str">
        <f>ESF!A1</f>
        <v>Instituto Municipal de Vivienda de León, Guanajuato (IMUVI)</v>
      </c>
      <c r="B1" s="165"/>
      <c r="C1" s="166"/>
    </row>
    <row r="2" spans="1:3" s="54" customFormat="1" ht="18" customHeight="1" x14ac:dyDescent="0.25">
      <c r="A2" s="167" t="s">
        <v>520</v>
      </c>
      <c r="B2" s="168"/>
      <c r="C2" s="169"/>
    </row>
    <row r="3" spans="1:3" s="54" customFormat="1" ht="18" customHeight="1" x14ac:dyDescent="0.25">
      <c r="A3" s="167" t="str">
        <f>ESF!A3</f>
        <v>Correspondiente del 1 de enero al 31 de diciembre de 2023</v>
      </c>
      <c r="B3" s="168"/>
      <c r="C3" s="169"/>
    </row>
    <row r="4" spans="1:3" s="56" customFormat="1" x14ac:dyDescent="0.2">
      <c r="A4" s="170" t="s">
        <v>521</v>
      </c>
      <c r="B4" s="171"/>
      <c r="C4" s="172"/>
    </row>
    <row r="5" spans="1:3" x14ac:dyDescent="0.2">
      <c r="A5" s="71" t="s">
        <v>522</v>
      </c>
      <c r="B5" s="71"/>
      <c r="C5" s="72">
        <v>140406638.03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21572510.539999999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21572510.539999999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12330189.640000001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12330189.640000001</v>
      </c>
    </row>
    <row r="19" spans="1:3" x14ac:dyDescent="0.2">
      <c r="A19" s="73"/>
      <c r="B19" s="88"/>
      <c r="C19" s="89"/>
    </row>
    <row r="20" spans="1:3" x14ac:dyDescent="0.2">
      <c r="A20" s="90" t="s">
        <v>642</v>
      </c>
      <c r="B20" s="90"/>
      <c r="C20" s="72">
        <f>C5+C7-C15</f>
        <v>149648958.93000001</v>
      </c>
    </row>
    <row r="22" spans="1:3" ht="20.45" customHeight="1" x14ac:dyDescent="0.2">
      <c r="B22" s="163" t="s">
        <v>63</v>
      </c>
      <c r="C22" s="163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3" t="str">
        <f>ESF!A1</f>
        <v>Instituto Municipal de Vivienda de León, Guanajuato (IMUVI)</v>
      </c>
      <c r="B1" s="174"/>
      <c r="C1" s="175"/>
    </row>
    <row r="2" spans="1:3" s="57" customFormat="1" ht="18.95" customHeight="1" x14ac:dyDescent="0.25">
      <c r="A2" s="176" t="s">
        <v>536</v>
      </c>
      <c r="B2" s="177"/>
      <c r="C2" s="178"/>
    </row>
    <row r="3" spans="1:3" s="57" customFormat="1" ht="18.95" customHeight="1" x14ac:dyDescent="0.25">
      <c r="A3" s="176" t="str">
        <f>ESF!A3</f>
        <v>Correspondiente del 1 de enero al 31 de diciembre de 2023</v>
      </c>
      <c r="B3" s="177"/>
      <c r="C3" s="178"/>
    </row>
    <row r="4" spans="1:3" x14ac:dyDescent="0.2">
      <c r="A4" s="170" t="s">
        <v>521</v>
      </c>
      <c r="B4" s="171"/>
      <c r="C4" s="172"/>
    </row>
    <row r="5" spans="1:3" x14ac:dyDescent="0.2">
      <c r="A5" s="101" t="s">
        <v>537</v>
      </c>
      <c r="B5" s="71"/>
      <c r="C5" s="94">
        <v>82847745.939999983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9198723.8300000001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618804.30000000005</v>
      </c>
    </row>
    <row r="11" spans="1:3" x14ac:dyDescent="0.2">
      <c r="A11" s="111">
        <v>2.4</v>
      </c>
      <c r="B11" s="93" t="s">
        <v>130</v>
      </c>
      <c r="C11" s="104">
        <v>172188.18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1004767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6000000</v>
      </c>
    </row>
    <row r="18" spans="1:3" x14ac:dyDescent="0.2">
      <c r="A18" s="111" t="s">
        <v>541</v>
      </c>
      <c r="B18" s="93" t="s">
        <v>140</v>
      </c>
      <c r="C18" s="104">
        <v>577794.26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825170.09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32461870.240000006</v>
      </c>
    </row>
    <row r="31" spans="1:3" x14ac:dyDescent="0.2">
      <c r="A31" s="111" t="s">
        <v>563</v>
      </c>
      <c r="B31" s="93" t="s">
        <v>413</v>
      </c>
      <c r="C31" s="104">
        <v>3761408.95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3" x14ac:dyDescent="0.2">
      <c r="A33" s="111" t="s">
        <v>565</v>
      </c>
      <c r="B33" s="93" t="s">
        <v>425</v>
      </c>
      <c r="C33" s="104">
        <v>17096671.870000001</v>
      </c>
    </row>
    <row r="34" spans="1:3" x14ac:dyDescent="0.2">
      <c r="A34" s="111" t="s">
        <v>566</v>
      </c>
      <c r="B34" s="93" t="s">
        <v>431</v>
      </c>
      <c r="C34" s="104">
        <v>4599866.41</v>
      </c>
    </row>
    <row r="35" spans="1:3" x14ac:dyDescent="0.2">
      <c r="A35" s="111" t="s">
        <v>567</v>
      </c>
      <c r="B35" s="103" t="s">
        <v>568</v>
      </c>
      <c r="C35" s="110">
        <v>7003923.0100000054</v>
      </c>
    </row>
    <row r="36" spans="1:3" x14ac:dyDescent="0.2">
      <c r="A36" s="95"/>
      <c r="B36" s="98"/>
      <c r="C36" s="99"/>
    </row>
    <row r="37" spans="1:3" x14ac:dyDescent="0.2">
      <c r="A37" s="100" t="s">
        <v>643</v>
      </c>
      <c r="B37" s="71"/>
      <c r="C37" s="72">
        <f>C5-C7+C30</f>
        <v>106110892.34999999</v>
      </c>
    </row>
    <row r="39" spans="1:3" ht="20.45" customHeight="1" x14ac:dyDescent="0.2">
      <c r="B39" s="163" t="s">
        <v>63</v>
      </c>
      <c r="C39" s="163"/>
    </row>
  </sheetData>
  <mergeCells count="5">
    <mergeCell ref="A1:C1"/>
    <mergeCell ref="A2:C2"/>
    <mergeCell ref="A3:C3"/>
    <mergeCell ref="A4:C4"/>
    <mergeCell ref="B39:C39"/>
  </mergeCells>
  <pageMargins left="0.7" right="0.7" top="0.75" bottom="0.75" header="0.3" footer="0.3"/>
  <pageSetup orientation="portrait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2" t="str">
        <f>'Notas a los Edos Financieros'!A1</f>
        <v>Instituto Municipal de Vivienda de León, Guanajuato (IMUVI)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2023</v>
      </c>
    </row>
    <row r="2" spans="1:10" ht="18.95" customHeight="1" x14ac:dyDescent="0.2">
      <c r="A2" s="162" t="s">
        <v>569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2" t="str">
        <f>'Notas a los Edos Financieros'!A3</f>
        <v>Correspondiente del 1 de enero al 31 de diciembre de 2023</v>
      </c>
      <c r="B3" s="179"/>
      <c r="C3" s="179"/>
      <c r="D3" s="179"/>
      <c r="E3" s="179"/>
      <c r="F3" s="179"/>
      <c r="G3" s="45" t="s">
        <v>3</v>
      </c>
      <c r="H3" s="46" t="str">
        <f>'Notas a los Edos Financieros'!D3</f>
        <v>Cuenta Pública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52">
        <v>225706880</v>
      </c>
      <c r="E36" s="52">
        <v>0</v>
      </c>
      <c r="F36" s="52">
        <f>+C36+D36-E36</f>
        <v>225706880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140406638.03</v>
      </c>
      <c r="E37" s="52">
        <v>241804084</v>
      </c>
      <c r="F37" s="52">
        <f t="shared" ref="F37:F47" si="0">+C37+D37-E37</f>
        <v>-101397445.97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16097204</v>
      </c>
      <c r="E38" s="52">
        <v>0</v>
      </c>
      <c r="F38" s="52">
        <f t="shared" si="0"/>
        <v>16097204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140406638.03</v>
      </c>
      <c r="E39" s="52">
        <v>140406638.03</v>
      </c>
      <c r="F39" s="52">
        <f t="shared" si="0"/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140406638.03</v>
      </c>
      <c r="F40" s="52">
        <f t="shared" si="0"/>
        <v>-140406638.03</v>
      </c>
    </row>
    <row r="41" spans="1:6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225706880</v>
      </c>
      <c r="F41" s="52">
        <f t="shared" si="0"/>
        <v>-225706880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241804084</v>
      </c>
      <c r="E42" s="52">
        <v>94843743.359999999</v>
      </c>
      <c r="F42" s="52">
        <f t="shared" si="0"/>
        <v>146960340.63999999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0</v>
      </c>
      <c r="E43" s="52">
        <v>16097204</v>
      </c>
      <c r="F43" s="52">
        <f t="shared" si="0"/>
        <v>-16097204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94843743.359999999</v>
      </c>
      <c r="E44" s="52">
        <v>82847745.939999998</v>
      </c>
      <c r="F44" s="52">
        <f t="shared" si="0"/>
        <v>11995997.420000002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82847745.939999998</v>
      </c>
      <c r="E45" s="52">
        <v>81343959.269999996</v>
      </c>
      <c r="F45" s="52">
        <f t="shared" si="0"/>
        <v>1503786.6700000018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81343959.269999996</v>
      </c>
      <c r="E46" s="52">
        <v>81343959.269999996</v>
      </c>
      <c r="F46" s="52">
        <f t="shared" si="0"/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81343959.269999996</v>
      </c>
      <c r="E47" s="52">
        <v>0</v>
      </c>
      <c r="F47" s="52">
        <f t="shared" si="0"/>
        <v>81343959.269999996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0" t="s">
        <v>620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1" t="s">
        <v>623</v>
      </c>
      <c r="C10" s="181"/>
      <c r="D10" s="181"/>
      <c r="E10" s="181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1" t="s">
        <v>627</v>
      </c>
      <c r="C12" s="181"/>
      <c r="D12" s="181"/>
      <c r="E12" s="181"/>
    </row>
    <row r="13" spans="1:8" s="6" customFormat="1" ht="26.1" customHeight="1" x14ac:dyDescent="0.2">
      <c r="A13" s="118" t="s">
        <v>628</v>
      </c>
      <c r="B13" s="181" t="s">
        <v>629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9" t="str">
        <f>'Notas a los Edos Financieros'!A1</f>
        <v>Instituto Municipal de Vivienda de León, Guanajuato (IMUVI)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9" t="s">
        <v>64</v>
      </c>
      <c r="B2" s="160"/>
      <c r="C2" s="160"/>
      <c r="D2" s="160"/>
      <c r="E2" s="160"/>
      <c r="F2" s="160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59" t="str">
        <f>'Notas a los Edos Financieros'!A3</f>
        <v>Correspondiente del 1 de enero al 31 de diciembre de 2023</v>
      </c>
      <c r="B3" s="160"/>
      <c r="C3" s="160"/>
      <c r="D3" s="160"/>
      <c r="E3" s="160"/>
      <c r="F3" s="160"/>
      <c r="G3" s="34" t="s">
        <v>3</v>
      </c>
      <c r="H3" s="43" t="str">
        <f>'Notas a los Edos Financieros'!D3</f>
        <v>Cuenta Pública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17502292.52</v>
      </c>
      <c r="D15" s="42">
        <v>23088614.02</v>
      </c>
      <c r="E15" s="42">
        <v>31015380</v>
      </c>
      <c r="F15" s="42">
        <v>40896735.049999997</v>
      </c>
      <c r="G15" s="42">
        <v>48953482.789999999</v>
      </c>
      <c r="H15" s="38" t="s">
        <v>648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446945.09</v>
      </c>
      <c r="D20" s="42">
        <v>27245.519999999997</v>
      </c>
      <c r="E20" s="42">
        <v>0</v>
      </c>
      <c r="F20" s="42">
        <v>419699.57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9400298.4100000001</v>
      </c>
      <c r="D27" s="42">
        <v>3143990.81</v>
      </c>
      <c r="E27" s="42">
        <v>973749.20999999985</v>
      </c>
      <c r="F27" s="42">
        <v>0</v>
      </c>
      <c r="G27" s="42">
        <v>5282558.3899999997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f>SUM(C33:C37)</f>
        <v>228169721.56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46497122.75</v>
      </c>
      <c r="D34" s="38" t="s">
        <v>649</v>
      </c>
      <c r="E34" s="38" t="s">
        <v>650</v>
      </c>
      <c r="F34" s="38" t="s">
        <v>651</v>
      </c>
      <c r="G34" s="38" t="s">
        <v>652</v>
      </c>
    </row>
    <row r="35" spans="1:8" x14ac:dyDescent="0.2">
      <c r="A35" s="40">
        <v>1143</v>
      </c>
      <c r="B35" s="38" t="s">
        <v>102</v>
      </c>
      <c r="C35" s="42">
        <v>15074880.73</v>
      </c>
      <c r="D35" s="38" t="s">
        <v>653</v>
      </c>
      <c r="E35" s="38" t="s">
        <v>652</v>
      </c>
      <c r="F35" s="38" t="s">
        <v>652</v>
      </c>
      <c r="G35" s="38" t="s">
        <v>652</v>
      </c>
    </row>
    <row r="36" spans="1:8" x14ac:dyDescent="0.2">
      <c r="A36" s="40">
        <v>1144</v>
      </c>
      <c r="B36" s="38" t="s">
        <v>103</v>
      </c>
      <c r="C36" s="42">
        <v>166597718.08000001</v>
      </c>
      <c r="D36" s="38" t="s">
        <v>654</v>
      </c>
      <c r="E36" s="38" t="s">
        <v>652</v>
      </c>
      <c r="F36" s="38" t="s">
        <v>652</v>
      </c>
      <c r="G36" s="38" t="s">
        <v>652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f>SUM(C55:C61)</f>
        <v>48053878.25</v>
      </c>
      <c r="D54" s="42">
        <f t="shared" ref="D54:E54" si="0">SUM(D55:D61)</f>
        <v>1886506.68</v>
      </c>
      <c r="E54" s="42">
        <f t="shared" si="0"/>
        <v>-18946919.300000001</v>
      </c>
    </row>
    <row r="55" spans="1:8" x14ac:dyDescent="0.2">
      <c r="A55" s="40">
        <v>1231</v>
      </c>
      <c r="B55" s="38" t="s">
        <v>121</v>
      </c>
      <c r="C55" s="42">
        <v>1084850.3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ht="33.75" x14ac:dyDescent="0.2">
      <c r="A57" s="40">
        <v>1233</v>
      </c>
      <c r="B57" s="38" t="s">
        <v>123</v>
      </c>
      <c r="C57" s="42">
        <v>46969027.950000003</v>
      </c>
      <c r="D57" s="42">
        <v>1886506.68</v>
      </c>
      <c r="E57" s="42">
        <v>-18946919.300000001</v>
      </c>
      <c r="F57" s="38" t="s">
        <v>655</v>
      </c>
      <c r="G57" s="38">
        <v>3.3000000000000002E-2</v>
      </c>
      <c r="H57" s="157" t="s">
        <v>656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f>SUM(C63:C70)</f>
        <v>20799304.350000001</v>
      </c>
      <c r="D62" s="42">
        <f>SUM(D63:D70)</f>
        <v>1261040.2799999998</v>
      </c>
      <c r="E62" s="42">
        <f>SUM(E63:E70)</f>
        <v>-15980683.1</v>
      </c>
    </row>
    <row r="63" spans="1:8" ht="33.75" x14ac:dyDescent="0.2">
      <c r="A63" s="40">
        <v>1241</v>
      </c>
      <c r="B63" s="38" t="s">
        <v>129</v>
      </c>
      <c r="C63" s="42">
        <v>8323649.2300000004</v>
      </c>
      <c r="D63" s="42">
        <v>604100.68999999994</v>
      </c>
      <c r="E63" s="42">
        <v>-6296311.4100000001</v>
      </c>
      <c r="F63" s="38" t="s">
        <v>655</v>
      </c>
      <c r="G63" s="38">
        <v>0.1</v>
      </c>
      <c r="H63" s="157" t="s">
        <v>656</v>
      </c>
    </row>
    <row r="64" spans="1:8" x14ac:dyDescent="0.2">
      <c r="A64" s="40">
        <v>1242</v>
      </c>
      <c r="B64" s="38" t="s">
        <v>130</v>
      </c>
      <c r="C64" s="42">
        <v>285441.2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ht="33.75" x14ac:dyDescent="0.2">
      <c r="A66" s="40">
        <v>1244</v>
      </c>
      <c r="B66" s="38" t="s">
        <v>132</v>
      </c>
      <c r="C66" s="42">
        <v>11352750.1</v>
      </c>
      <c r="D66" s="42">
        <v>589092.94999999995</v>
      </c>
      <c r="E66" s="42">
        <v>-9163761.5199999996</v>
      </c>
      <c r="F66" s="38" t="s">
        <v>655</v>
      </c>
      <c r="G66" s="38">
        <v>0.2</v>
      </c>
      <c r="H66" s="157" t="s">
        <v>656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ht="33.75" x14ac:dyDescent="0.2">
      <c r="A68" s="40">
        <v>1246</v>
      </c>
      <c r="B68" s="38" t="s">
        <v>134</v>
      </c>
      <c r="C68" s="42">
        <v>837463.82</v>
      </c>
      <c r="D68" s="42">
        <v>67846.64</v>
      </c>
      <c r="E68" s="42">
        <v>-520610.17</v>
      </c>
      <c r="F68" s="38" t="s">
        <v>655</v>
      </c>
      <c r="G68" s="38">
        <v>0.1</v>
      </c>
      <c r="H68" s="157" t="s">
        <v>656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f>SUM(C75:C79)</f>
        <v>3453808.3699999996</v>
      </c>
      <c r="D74" s="42">
        <f t="shared" ref="D74:E74" si="1">SUM(D75:D79)</f>
        <v>613861.99</v>
      </c>
      <c r="E74" s="42">
        <f t="shared" si="1"/>
        <v>-3031080.1199999996</v>
      </c>
    </row>
    <row r="75" spans="1:8" x14ac:dyDescent="0.2">
      <c r="A75" s="40">
        <v>1251</v>
      </c>
      <c r="B75" s="38" t="s">
        <v>141</v>
      </c>
      <c r="C75" s="42">
        <v>99994.8</v>
      </c>
      <c r="D75" s="42">
        <v>26564</v>
      </c>
      <c r="E75" s="42">
        <v>-80071.8</v>
      </c>
      <c r="F75" s="38" t="s">
        <v>657</v>
      </c>
      <c r="G75" s="38" t="s">
        <v>652</v>
      </c>
      <c r="H75" s="38" t="s">
        <v>658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3353813.57</v>
      </c>
      <c r="D78" s="42">
        <v>587297.99</v>
      </c>
      <c r="E78" s="42">
        <v>-2951008.32</v>
      </c>
      <c r="F78" s="38" t="s">
        <v>659</v>
      </c>
      <c r="G78" s="38" t="s">
        <v>652</v>
      </c>
      <c r="H78" s="38" t="s">
        <v>658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f>SUM(C81:C86)</f>
        <v>0</v>
      </c>
      <c r="D80" s="42">
        <f t="shared" ref="D80:E80" si="2">SUM(D81:D86)</f>
        <v>0</v>
      </c>
      <c r="E80" s="42">
        <f t="shared" si="2"/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f>SUM(C91:C92)</f>
        <v>-1650088.71</v>
      </c>
    </row>
    <row r="91" spans="1:8" ht="101.25" x14ac:dyDescent="0.2">
      <c r="A91" s="40">
        <v>1161</v>
      </c>
      <c r="B91" s="38" t="s">
        <v>156</v>
      </c>
      <c r="C91" s="42">
        <v>-1650088.71</v>
      </c>
      <c r="D91" s="157" t="s">
        <v>660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f>SUM(C104:C112)</f>
        <v>17792432.559999999</v>
      </c>
      <c r="D103" s="42">
        <f t="shared" ref="D103:G103" si="3">SUM(D104:D112)</f>
        <v>12409949.859999999</v>
      </c>
      <c r="E103" s="42">
        <f t="shared" si="3"/>
        <v>3966829.26</v>
      </c>
      <c r="F103" s="42">
        <f t="shared" si="3"/>
        <v>0</v>
      </c>
      <c r="G103" s="42">
        <f t="shared" si="3"/>
        <v>1415653.44</v>
      </c>
    </row>
    <row r="104" spans="1:8" x14ac:dyDescent="0.2">
      <c r="A104" s="40">
        <v>2111</v>
      </c>
      <c r="B104" s="38" t="s">
        <v>167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1968243.42</v>
      </c>
      <c r="D105" s="42">
        <v>413010.58000000007</v>
      </c>
      <c r="E105" s="42">
        <v>1555232.8399999999</v>
      </c>
      <c r="F105" s="42">
        <v>0</v>
      </c>
      <c r="G105" s="42">
        <v>0</v>
      </c>
      <c r="H105" s="38" t="s">
        <v>661</v>
      </c>
    </row>
    <row r="106" spans="1:8" x14ac:dyDescent="0.2">
      <c r="A106" s="40">
        <v>2113</v>
      </c>
      <c r="B106" s="38" t="s">
        <v>169</v>
      </c>
      <c r="C106" s="42">
        <v>7849521.0300000003</v>
      </c>
      <c r="D106" s="42">
        <v>5159190.18</v>
      </c>
      <c r="E106" s="42">
        <v>2405011.36</v>
      </c>
      <c r="F106" s="42">
        <v>0</v>
      </c>
      <c r="G106" s="42">
        <v>285319.49</v>
      </c>
      <c r="H106" s="38" t="s">
        <v>661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4381206.21</v>
      </c>
      <c r="D108" s="42">
        <v>4381206.21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2371867.4900000002</v>
      </c>
      <c r="D110" s="42">
        <v>2371867.4900000002</v>
      </c>
      <c r="E110" s="42">
        <v>0</v>
      </c>
      <c r="F110" s="42">
        <v>0</v>
      </c>
      <c r="G110" s="42">
        <v>0</v>
      </c>
      <c r="H110" s="38" t="s">
        <v>661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1221594.4099999999</v>
      </c>
      <c r="D112" s="42">
        <v>84675.4</v>
      </c>
      <c r="E112" s="42">
        <v>6585.06</v>
      </c>
      <c r="F112" s="42">
        <v>0</v>
      </c>
      <c r="G112" s="42">
        <v>1130333.95</v>
      </c>
      <c r="H112" s="38" t="s">
        <v>661</v>
      </c>
    </row>
    <row r="113" spans="1:8" x14ac:dyDescent="0.2">
      <c r="A113" s="40">
        <v>2120</v>
      </c>
      <c r="B113" s="38" t="s">
        <v>176</v>
      </c>
      <c r="C113" s="42">
        <f>SUM(C114:C116)</f>
        <v>0</v>
      </c>
      <c r="D113" s="42">
        <f t="shared" ref="D113:G113" si="4">SUM(D114:D116)</f>
        <v>0</v>
      </c>
      <c r="E113" s="42">
        <f t="shared" si="4"/>
        <v>0</v>
      </c>
      <c r="F113" s="42">
        <f t="shared" si="4"/>
        <v>0</v>
      </c>
      <c r="G113" s="42">
        <f t="shared" si="4"/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f>SUM(C121:C126)</f>
        <v>22612548.27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ht="90" x14ac:dyDescent="0.2">
      <c r="A122" s="40">
        <v>2162</v>
      </c>
      <c r="B122" s="38" t="s">
        <v>184</v>
      </c>
      <c r="C122" s="42">
        <v>22612548.27</v>
      </c>
      <c r="E122" s="157" t="s">
        <v>662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f>SUM(C128:C133)</f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1" t="str">
        <f>ESF!A1</f>
        <v>Instituto Municipal de Vivienda de León, Guanajuato (IMUVI)</v>
      </c>
      <c r="B1" s="161"/>
      <c r="C1" s="161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1" t="s">
        <v>250</v>
      </c>
      <c r="B2" s="161"/>
      <c r="C2" s="161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1" t="str">
        <f>ESF!A3</f>
        <v>Correspondiente del 1 de enero al 31 de diciembre de 2023</v>
      </c>
      <c r="B3" s="161"/>
      <c r="C3" s="161"/>
      <c r="D3" s="34" t="s">
        <v>3</v>
      </c>
      <c r="E3" s="43" t="str">
        <f>'Notas a los Edos Financieros'!D3</f>
        <v>Cuenta Pública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f>+C9+C19+C25+C28+C34+C37+C46</f>
        <v>33600765.200000003</v>
      </c>
      <c r="D8" s="66"/>
      <c r="E8" s="64"/>
    </row>
    <row r="9" spans="1:5" x14ac:dyDescent="0.2">
      <c r="A9" s="65">
        <v>4110</v>
      </c>
      <c r="B9" s="66" t="s">
        <v>253</v>
      </c>
      <c r="C9" s="69">
        <f>SUM(C10:C18)</f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f>SUM(C26:C27)</f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f>SUM(C29:C33)</f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f>SUM(C35:C36)</f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f>SUM(C38:C45)</f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f>SUM(C47:C54)</f>
        <v>33600765.200000003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33.75" x14ac:dyDescent="0.2">
      <c r="A49" s="65">
        <v>4173</v>
      </c>
      <c r="B49" s="67" t="s">
        <v>292</v>
      </c>
      <c r="C49" s="69">
        <v>33600765.200000003</v>
      </c>
      <c r="D49" s="67" t="s">
        <v>663</v>
      </c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f>+C59+C65</f>
        <v>78783668.170000002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f>SUM(C60:C64)</f>
        <v>11737724.17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11737724.17</v>
      </c>
      <c r="D61" s="66" t="s">
        <v>664</v>
      </c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f>SUM(C66:C69)</f>
        <v>67045944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67045944</v>
      </c>
      <c r="D66" s="66" t="s">
        <v>665</v>
      </c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f>+C74+C77+C83+C85+C87</f>
        <v>37264525.559999995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f>SUM(C75:C76)</f>
        <v>35495370.369999997</v>
      </c>
      <c r="D74" s="66"/>
      <c r="E74" s="66"/>
    </row>
    <row r="75" spans="1:5" ht="45" x14ac:dyDescent="0.2">
      <c r="A75" s="68">
        <v>4311</v>
      </c>
      <c r="B75" s="66" t="s">
        <v>313</v>
      </c>
      <c r="C75" s="69">
        <v>35495370.369999997</v>
      </c>
      <c r="D75" s="66" t="s">
        <v>666</v>
      </c>
      <c r="E75" s="67" t="s">
        <v>667</v>
      </c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f>SUM(C88:C94)</f>
        <v>1769155.19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ht="22.5" x14ac:dyDescent="0.2">
      <c r="A94" s="68">
        <v>4399</v>
      </c>
      <c r="B94" s="66" t="s">
        <v>323</v>
      </c>
      <c r="C94" s="69">
        <v>1769155.19</v>
      </c>
      <c r="D94" s="66" t="s">
        <v>668</v>
      </c>
      <c r="E94" s="67" t="s">
        <v>669</v>
      </c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f>+C99+C127+C160+C170+C185+C214</f>
        <v>106110892.34999999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332</v>
      </c>
      <c r="C99" s="69">
        <f>+C100+C107+C117</f>
        <v>66997669.249999985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333</v>
      </c>
      <c r="C100" s="69">
        <f>SUM(C101:C106)</f>
        <v>51024504.789999992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334</v>
      </c>
      <c r="C101" s="69">
        <v>27285196.719999999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335</v>
      </c>
      <c r="C102" s="69">
        <v>820457.58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336</v>
      </c>
      <c r="C103" s="69">
        <v>5702284.5099999998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337</v>
      </c>
      <c r="C104" s="69">
        <v>6076356.6100000003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338</v>
      </c>
      <c r="C105" s="69">
        <v>11140209.369999999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340</v>
      </c>
      <c r="C107" s="69">
        <f>SUM(C108:C116)</f>
        <v>3104117.8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341</v>
      </c>
      <c r="C108" s="69">
        <v>481063.73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342</v>
      </c>
      <c r="C109" s="69">
        <v>40096.26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344</v>
      </c>
      <c r="C111" s="69">
        <v>54638.36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345</v>
      </c>
      <c r="C112" s="69">
        <v>3462.46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346</v>
      </c>
      <c r="C113" s="69">
        <v>1813481.95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347</v>
      </c>
      <c r="C114" s="69">
        <v>219302.7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349</v>
      </c>
      <c r="C116" s="69">
        <v>492072.34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350</v>
      </c>
      <c r="C117" s="69">
        <f>SUM(C118:C126)</f>
        <v>12869046.659999998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351</v>
      </c>
      <c r="C118" s="69">
        <v>661072.62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352</v>
      </c>
      <c r="C119" s="69">
        <v>716836.12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353</v>
      </c>
      <c r="C120" s="69">
        <v>4947927.79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354</v>
      </c>
      <c r="C121" s="69">
        <v>2403933.08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355</v>
      </c>
      <c r="C122" s="69">
        <v>1460436.94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356</v>
      </c>
      <c r="C123" s="69">
        <v>743541.43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357</v>
      </c>
      <c r="C124" s="69">
        <v>17103.75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358</v>
      </c>
      <c r="C125" s="69">
        <v>694045.83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359</v>
      </c>
      <c r="C126" s="69">
        <v>1224149.1000000001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360</v>
      </c>
      <c r="C127" s="69">
        <f>+C128+C131+C134+C137+C142+C146+C149+C151+C157</f>
        <v>13234633.42</v>
      </c>
      <c r="D127" s="70">
        <f t="shared" si="0"/>
        <v>1</v>
      </c>
      <c r="E127" s="66"/>
    </row>
    <row r="128" spans="1:5" x14ac:dyDescent="0.2">
      <c r="A128" s="68">
        <v>5210</v>
      </c>
      <c r="B128" s="66" t="s">
        <v>361</v>
      </c>
      <c r="C128" s="69">
        <f>SUM(C129:C130)</f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364</v>
      </c>
      <c r="C131" s="69">
        <f>SUM(C132:C133)</f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308</v>
      </c>
      <c r="C134" s="69">
        <f>SUM(C135:C136)</f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369</v>
      </c>
      <c r="C137" s="69">
        <f>SUM(C138:C141)</f>
        <v>13234633.42</v>
      </c>
      <c r="D137" s="70">
        <f t="shared" si="0"/>
        <v>1</v>
      </c>
      <c r="E137" s="66"/>
    </row>
    <row r="138" spans="1:5" x14ac:dyDescent="0.2">
      <c r="A138" s="68">
        <v>5241</v>
      </c>
      <c r="B138" s="66" t="s">
        <v>370</v>
      </c>
      <c r="C138" s="69">
        <v>13234633.42</v>
      </c>
      <c r="D138" s="70">
        <f t="shared" si="0"/>
        <v>1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309</v>
      </c>
      <c r="C142" s="69">
        <f>SUM(C143:C145)</f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377</v>
      </c>
      <c r="C146" s="69">
        <f>SUM(C147:C148)</f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380</v>
      </c>
      <c r="C149" s="69">
        <f>SUM(C150)</f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382</v>
      </c>
      <c r="C151" s="69">
        <f>SUM(C152:C156)</f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388</v>
      </c>
      <c r="C157" s="69">
        <f>SUM(C158:C159)</f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391</v>
      </c>
      <c r="C160" s="69">
        <f>+C161+C164+C167</f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301</v>
      </c>
      <c r="C161" s="69">
        <f>SUM(C162:C163)</f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302</v>
      </c>
      <c r="C164" s="69">
        <f>SUM(C165:C166)</f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303</v>
      </c>
      <c r="C167" s="69">
        <f>SUM(C168:C169)</f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398</v>
      </c>
      <c r="C170" s="69">
        <f>+C171+C174+C177+C180+C182</f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399</v>
      </c>
      <c r="C171" s="69">
        <f>SUM(C172:C173)</f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402</v>
      </c>
      <c r="C174" s="69">
        <f>SUM(C175:C176)</f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405</v>
      </c>
      <c r="C177" s="69">
        <f>SUM(C178:C179)</f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408</v>
      </c>
      <c r="C180" s="69">
        <f>SUM(C181)</f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409</v>
      </c>
      <c r="C182" s="69">
        <f>SUM(C183:C184)</f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412</v>
      </c>
      <c r="C185" s="69">
        <f>+C186+C195+C198+C204</f>
        <v>25457947.23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413</v>
      </c>
      <c r="C186" s="69">
        <f>SUM(C187:C194)</f>
        <v>3761408.95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416</v>
      </c>
      <c r="C189" s="69">
        <v>1886506.68</v>
      </c>
      <c r="D189" s="70">
        <f t="shared" si="1"/>
        <v>1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418</v>
      </c>
      <c r="C191" s="69">
        <v>1261040.28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420</v>
      </c>
      <c r="C193" s="69">
        <v>613861.99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422</v>
      </c>
      <c r="C195" s="69">
        <f>SUM(C196:C197)</f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425</v>
      </c>
      <c r="C198" s="69">
        <f>SUM(C199:C203)</f>
        <v>17096671.870000001</v>
      </c>
      <c r="D198" s="70">
        <f t="shared" si="1"/>
        <v>1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427</v>
      </c>
      <c r="C200" s="69">
        <v>17096671.870000001</v>
      </c>
      <c r="D200" s="70">
        <f t="shared" si="1"/>
        <v>1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431</v>
      </c>
      <c r="C204" s="69">
        <f>SUM(C205:C213)</f>
        <v>4599866.41</v>
      </c>
      <c r="D204" s="70">
        <f t="shared" si="1"/>
        <v>1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439</v>
      </c>
      <c r="C213" s="69">
        <v>4599866.41</v>
      </c>
      <c r="D213" s="70">
        <f t="shared" si="1"/>
        <v>1</v>
      </c>
      <c r="E213" s="66"/>
    </row>
    <row r="214" spans="1:5" x14ac:dyDescent="0.2">
      <c r="A214" s="68">
        <v>5600</v>
      </c>
      <c r="B214" s="66" t="s">
        <v>440</v>
      </c>
      <c r="C214" s="69">
        <f>+C215</f>
        <v>420642.45</v>
      </c>
      <c r="D214" s="70">
        <f t="shared" si="1"/>
        <v>1</v>
      </c>
      <c r="E214" s="66"/>
    </row>
    <row r="215" spans="1:5" x14ac:dyDescent="0.2">
      <c r="A215" s="68">
        <v>5610</v>
      </c>
      <c r="B215" s="66" t="s">
        <v>441</v>
      </c>
      <c r="C215" s="69">
        <f>SUM(C216)</f>
        <v>420642.45</v>
      </c>
      <c r="D215" s="70">
        <f t="shared" si="1"/>
        <v>1</v>
      </c>
      <c r="E215" s="66"/>
    </row>
    <row r="216" spans="1:5" x14ac:dyDescent="0.2">
      <c r="A216" s="68">
        <v>5611</v>
      </c>
      <c r="B216" s="66" t="s">
        <v>442</v>
      </c>
      <c r="C216" s="69">
        <v>420642.45</v>
      </c>
      <c r="D216" s="70">
        <f t="shared" si="1"/>
        <v>1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2" t="str">
        <f>ESF!A1</f>
        <v>Instituto Municipal de Vivienda de León, Guanajuato (IMUVI)</v>
      </c>
      <c r="B1" s="162"/>
      <c r="C1" s="162"/>
      <c r="D1" s="45" t="s">
        <v>0</v>
      </c>
      <c r="E1" s="46">
        <f>'Notas a los Edos Financieros'!D1</f>
        <v>2023</v>
      </c>
    </row>
    <row r="2" spans="1:5" ht="18.95" customHeight="1" x14ac:dyDescent="0.2">
      <c r="A2" s="162" t="s">
        <v>448</v>
      </c>
      <c r="B2" s="162"/>
      <c r="C2" s="162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2" t="str">
        <f>ESF!A3</f>
        <v>Correspondiente del 1 de enero al 31 de diciembre de 2023</v>
      </c>
      <c r="B3" s="162"/>
      <c r="C3" s="162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171071619.38999999</v>
      </c>
      <c r="D8" s="47" t="s">
        <v>302</v>
      </c>
      <c r="E8" s="47" t="s">
        <v>670</v>
      </c>
    </row>
    <row r="9" spans="1:5" x14ac:dyDescent="0.2">
      <c r="A9" s="51">
        <v>3120</v>
      </c>
      <c r="B9" s="47" t="s">
        <v>450</v>
      </c>
      <c r="C9" s="52">
        <v>87459971.010000005</v>
      </c>
      <c r="D9" s="47" t="s">
        <v>671</v>
      </c>
      <c r="E9" s="47" t="s">
        <v>670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43538066.580000013</v>
      </c>
      <c r="D14" s="47" t="s">
        <v>672</v>
      </c>
    </row>
    <row r="15" spans="1:5" x14ac:dyDescent="0.2">
      <c r="A15" s="51">
        <v>3220</v>
      </c>
      <c r="B15" s="47" t="s">
        <v>455</v>
      </c>
      <c r="C15" s="52">
        <v>380505211.68000001</v>
      </c>
      <c r="D15" s="47" t="s">
        <v>673</v>
      </c>
    </row>
    <row r="16" spans="1:5" x14ac:dyDescent="0.2">
      <c r="A16" s="51">
        <v>3230</v>
      </c>
      <c r="B16" s="47" t="s">
        <v>456</v>
      </c>
      <c r="C16" s="52">
        <f>SUM(C17:C20)</f>
        <v>3005470.66</v>
      </c>
    </row>
    <row r="17" spans="1:3" x14ac:dyDescent="0.2">
      <c r="A17" s="51">
        <v>3231</v>
      </c>
      <c r="B17" s="47" t="s">
        <v>457</v>
      </c>
      <c r="C17" s="52">
        <v>3005470.66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f>SUM(C22:C24)</f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f>SUM(C26:C27)</f>
        <v>-1327318.3400000001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-1327318.3400000001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/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2" t="str">
        <f>ESF!A1</f>
        <v>Instituto Municipal de Vivienda de León, Guanajuato (IMUVI)</v>
      </c>
      <c r="B1" s="162"/>
      <c r="C1" s="162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2" t="s">
        <v>471</v>
      </c>
      <c r="B2" s="162"/>
      <c r="C2" s="162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2" t="str">
        <f>ESF!A3</f>
        <v>Correspondiente del 1 de enero al 31 de diciembre de 2023</v>
      </c>
      <c r="B3" s="162"/>
      <c r="C3" s="162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2000</v>
      </c>
      <c r="D8" s="52">
        <v>2000</v>
      </c>
    </row>
    <row r="9" spans="1:5" x14ac:dyDescent="0.2">
      <c r="A9" s="51">
        <v>1112</v>
      </c>
      <c r="B9" s="47" t="s">
        <v>475</v>
      </c>
      <c r="C9" s="52">
        <v>229930314.03999999</v>
      </c>
      <c r="D9" s="52">
        <v>188344795.63999999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93394</v>
      </c>
      <c r="D13" s="52">
        <v>93394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f>SUM(C8:C14)</f>
        <v>230025708.03999999</v>
      </c>
      <c r="D15" s="120">
        <f>SUM(D8:D14)</f>
        <v>188440189.63999999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f>SUM(C21:C27)</f>
        <v>0</v>
      </c>
      <c r="D20" s="120">
        <f>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SUM(C29:C36)</f>
        <v>1795759.4800000007</v>
      </c>
      <c r="D28" s="120">
        <f>SUM(D29:D36)</f>
        <v>1795759.4800000007</v>
      </c>
    </row>
    <row r="29" spans="1:4" x14ac:dyDescent="0.2">
      <c r="A29" s="51">
        <v>1241</v>
      </c>
      <c r="B29" s="47" t="s">
        <v>129</v>
      </c>
      <c r="C29" s="52">
        <v>618804.30000000075</v>
      </c>
      <c r="D29" s="52">
        <v>618804.30000000075</v>
      </c>
    </row>
    <row r="30" spans="1:4" x14ac:dyDescent="0.2">
      <c r="A30" s="51">
        <v>1242</v>
      </c>
      <c r="B30" s="47" t="s">
        <v>130</v>
      </c>
      <c r="C30" s="52">
        <v>172188.18</v>
      </c>
      <c r="D30" s="52">
        <v>172188.18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1004767</v>
      </c>
      <c r="D32" s="52">
        <v>1004767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SUM(C38:C42)</f>
        <v>577794.26</v>
      </c>
      <c r="D37" s="120">
        <f>SUM(D38:D42)</f>
        <v>577794.26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577794.26</v>
      </c>
      <c r="D41" s="52">
        <v>577794.26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+C20+C28+C37</f>
        <v>2373553.7400000007</v>
      </c>
      <c r="D43" s="120">
        <f>+D20+D28+D37</f>
        <v>2373553.7400000007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43538066.580000013</v>
      </c>
      <c r="D47" s="120">
        <v>30656470.010000002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f>+C49+C61+C71+C74+C80</f>
        <v>3761408.95</v>
      </c>
      <c r="D48" s="120">
        <f>+D49+D61+D71+D74+D80</f>
        <v>3359611.4699999997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f>+C50+C52+C54+C56+C58</f>
        <v>0</v>
      </c>
      <c r="D49" s="120">
        <f>+D50+D52+D54+D56+D58</f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f>SUM(C51)</f>
        <v>0</v>
      </c>
      <c r="D50" s="52">
        <f>SUM(D51)</f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f>SUM(C53)</f>
        <v>0</v>
      </c>
      <c r="D52" s="52">
        <f>SUM(D53)</f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f>SUM(C55)</f>
        <v>0</v>
      </c>
      <c r="D54" s="52">
        <f>SUM(D55)</f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f>SUM(C57)</f>
        <v>0</v>
      </c>
      <c r="D56" s="52">
        <f>SUM(D57)</f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f>SUM(C59:C60)</f>
        <v>0</v>
      </c>
      <c r="D58" s="52">
        <f>SUM(D59:D60)</f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f>+C62+C71+C74+C80</f>
        <v>3761408.95</v>
      </c>
      <c r="D61" s="120">
        <f>+D62+D71+D74+D80</f>
        <v>3359611.4699999997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f>SUM(C63:C70)</f>
        <v>3761408.95</v>
      </c>
      <c r="D62" s="120">
        <f>SUM(D63:D70)</f>
        <v>3359611.4699999997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1886506.68</v>
      </c>
      <c r="D65" s="52">
        <v>1323156.67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1261040.28</v>
      </c>
      <c r="D67" s="52">
        <v>1180509.98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613861.99</v>
      </c>
      <c r="D69" s="52">
        <v>855944.82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f>SUM(C72:C73)</f>
        <v>0</v>
      </c>
      <c r="D71" s="120">
        <f>SUM(D72:D73)</f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f>SUM(C75:C79)</f>
        <v>0</v>
      </c>
      <c r="D74" s="120">
        <f>SUM(D75:D79)</f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f>SUM(C81:C88)</f>
        <v>0</v>
      </c>
      <c r="D80" s="120">
        <f>SUM(D81:D88)</f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f>+C90</f>
        <v>0</v>
      </c>
      <c r="D89" s="120">
        <f>+D90</f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f>SUM(C91)</f>
        <v>0</v>
      </c>
      <c r="D90" s="120">
        <f>SUM(D91)</f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f>SUM(C93:C97)</f>
        <v>0</v>
      </c>
      <c r="D92" s="120">
        <f>SUM(D93:D97)</f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f>+C99+C121+C131</f>
        <v>0</v>
      </c>
      <c r="D98" s="120">
        <f>+D99+D121+D131</f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f>+C100+C103+C109+C111+C113</f>
        <v>0</v>
      </c>
      <c r="D99" s="52">
        <f>+D100+D103+D109+D111+D113</f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f>SUM(C122:C130)</f>
        <v>0</v>
      </c>
      <c r="D121" s="120">
        <f>SUM(D122:D130)</f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f>SUM(C132)</f>
        <v>0</v>
      </c>
      <c r="D131" s="120">
        <f>SUM(D132)</f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</f>
        <v>47299475.530000016</v>
      </c>
      <c r="D133" s="120">
        <f>D47+D48-D98</f>
        <v>34016081.480000004</v>
      </c>
      <c r="F133"/>
    </row>
    <row r="134" spans="1:6" ht="9.9499999999999993" customHeight="1" x14ac:dyDescent="0.25">
      <c r="F134"/>
    </row>
    <row r="135" spans="1:6" ht="20.45" customHeight="1" x14ac:dyDescent="0.25">
      <c r="B135" s="163" t="s">
        <v>63</v>
      </c>
      <c r="C135" s="163"/>
      <c r="D135" s="163"/>
      <c r="F13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B135:D135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2024-02-13T16:12:33Z</cp:lastPrinted>
  <dcterms:created xsi:type="dcterms:W3CDTF">2012-12-11T20:36:24Z</dcterms:created>
  <dcterms:modified xsi:type="dcterms:W3CDTF">2024-04-24T19:09:43Z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